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2"/>
  </bookViews>
  <sheets>
    <sheet name="4_1" sheetId="1" r:id="rId1"/>
    <sheet name="4_3" sheetId="2" r:id="rId2"/>
    <sheet name="Exo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<sst xmlns="http://schemas.openxmlformats.org/spreadsheetml/2006/main" count="58" uniqueCount="30">
  <si>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 xml:space="preserve">X_1 = </t>
  </si>
  <si>
    <t xml:space="preserve">X_2 = </t>
  </si>
  <si>
    <t xml:space="preserve">X_3 = </t>
  </si>
  <si>
    <t>s2=</t>
  </si>
  <si>
    <t xml:space="preserve">t2 = </t>
  </si>
  <si>
    <t>w_ij*(X_ij-X_i)^2</t>
  </si>
  <si>
    <t>w_i.^2</t>
  </si>
  <si>
    <t xml:space="preserve">X^- = </t>
  </si>
  <si>
    <t>w_i.</t>
  </si>
  <si>
    <t>w_i.*(X_i-X^-)^2</t>
  </si>
  <si>
    <t xml:space="preserve">a_1 = </t>
  </si>
  <si>
    <t xml:space="preserve">a_2 = </t>
  </si>
  <si>
    <t xml:space="preserve">a_3 = </t>
  </si>
  <si>
    <t xml:space="preserve">p_1 = </t>
  </si>
  <si>
    <t xml:space="preserve">p_2 = </t>
  </si>
  <si>
    <t xml:space="preserve">p_3 = </t>
  </si>
  <si>
    <t>unitaire</t>
  </si>
  <si>
    <t>total</t>
  </si>
  <si>
    <t xml:space="preserve">m_0 = </t>
  </si>
  <si>
    <t>Nombre de véhicules assurés</t>
  </si>
  <si>
    <t>Montant de sinistres</t>
  </si>
  <si>
    <t>Montant moyen de sinistres</t>
  </si>
  <si>
    <t>(X_1j-X_1)^2</t>
  </si>
  <si>
    <t>(X_2j-X_2)^2</t>
  </si>
  <si>
    <t xml:space="preserve">sigma^2 = </t>
  </si>
  <si>
    <t xml:space="preserve">tau^2 = </t>
  </si>
  <si>
    <t xml:space="preserve">P_1 = </t>
  </si>
  <si>
    <t xml:space="preserve">P_2 = </t>
  </si>
  <si>
    <t>Société n°1</t>
  </si>
  <si>
    <t>Société n°2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</si>
</sst>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\ _F_-;\-* #,##0.0\ _F_-;_-* &quot;-&quot;??\ _F_-;_-@_-"/>
    <numFmt numFmtId="173" formatCode="_-* #,##0\ _F_-;\-* #,##0\ _F_-;_-* &quot;-&quot;??\ _F_-;_-@_-"/>
    <numFmt numFmtId="174" formatCode="0.00000"/>
    <numFmt numFmtId="175" formatCode="0.0000"/>
    <numFmt numFmtId="176" formatCode="0.000"/>
    <numFmt numFmtId="177" formatCode="_-* #,##0.0\ _€_-;\-* #,##0.0\ _€_-;_-* &quot;-&quot;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71" fontId="0" fillId="0" borderId="0" xfId="45" applyFont="1" applyAlignment="1">
      <alignment/>
    </xf>
    <xf numFmtId="173" fontId="0" fillId="0" borderId="0" xfId="45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173" fontId="0" fillId="0" borderId="0" xfId="0" applyNumberFormat="1" applyAlignment="1">
      <alignment/>
    </xf>
    <xf numFmtId="0" fontId="0" fillId="33" borderId="0" xfId="0" applyFill="1" applyAlignment="1">
      <alignment horizontal="centerContinuous"/>
    </xf>
    <xf numFmtId="173" fontId="0" fillId="33" borderId="0" xfId="45" applyNumberFormat="1" applyFont="1" applyFill="1" applyAlignment="1">
      <alignment/>
    </xf>
    <xf numFmtId="0" fontId="0" fillId="34" borderId="0" xfId="0" applyFill="1" applyAlignment="1">
      <alignment/>
    </xf>
    <xf numFmtId="43" fontId="0" fillId="34" borderId="0" xfId="0" applyNumberFormat="1" applyFill="1" applyAlignment="1">
      <alignment/>
    </xf>
    <xf numFmtId="0" fontId="2" fillId="35" borderId="0" xfId="0" applyFont="1" applyFill="1" applyAlignment="1">
      <alignment horizontal="right"/>
    </xf>
    <xf numFmtId="173" fontId="0" fillId="35" borderId="0" xfId="45" applyNumberFormat="1" applyFont="1" applyFill="1" applyAlignment="1">
      <alignment/>
    </xf>
    <xf numFmtId="173" fontId="0" fillId="35" borderId="0" xfId="0" applyNumberFormat="1" applyFill="1" applyAlignment="1">
      <alignment/>
    </xf>
    <xf numFmtId="9" fontId="0" fillId="35" borderId="0" xfId="51" applyFont="1" applyFill="1" applyAlignment="1">
      <alignment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right"/>
    </xf>
    <xf numFmtId="173" fontId="1" fillId="35" borderId="10" xfId="45" applyNumberFormat="1" applyFont="1" applyFill="1" applyBorder="1" applyAlignment="1">
      <alignment/>
    </xf>
    <xf numFmtId="173" fontId="3" fillId="35" borderId="10" xfId="45" applyNumberFormat="1" applyFont="1" applyFill="1" applyBorder="1" applyAlignment="1">
      <alignment/>
    </xf>
    <xf numFmtId="173" fontId="0" fillId="0" borderId="0" xfId="45" applyNumberFormat="1" applyFont="1" applyBorder="1" applyAlignment="1">
      <alignment/>
    </xf>
    <xf numFmtId="171" fontId="0" fillId="35" borderId="0" xfId="45" applyNumberFormat="1" applyFont="1" applyFill="1" applyAlignment="1">
      <alignment/>
    </xf>
    <xf numFmtId="171" fontId="0" fillId="35" borderId="0" xfId="0" applyNumberFormat="1" applyFill="1" applyAlignment="1">
      <alignment/>
    </xf>
    <xf numFmtId="172" fontId="1" fillId="35" borderId="10" xfId="45" applyNumberFormat="1" applyFont="1" applyFill="1" applyBorder="1" applyAlignment="1">
      <alignment/>
    </xf>
    <xf numFmtId="172" fontId="3" fillId="35" borderId="10" xfId="45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3" fontId="0" fillId="0" borderId="0" xfId="47" applyNumberFormat="1" applyFont="1" applyAlignment="1">
      <alignment horizontal="center" vertical="center"/>
    </xf>
    <xf numFmtId="173" fontId="0" fillId="0" borderId="0" xfId="47" applyNumberFormat="1" applyFont="1" applyAlignment="1">
      <alignment vertical="center"/>
    </xf>
    <xf numFmtId="173" fontId="1" fillId="0" borderId="0" xfId="47" applyNumberFormat="1" applyFont="1" applyAlignment="1">
      <alignment vertical="center"/>
    </xf>
    <xf numFmtId="173" fontId="0" fillId="0" borderId="0" xfId="0" applyNumberFormat="1" applyAlignment="1">
      <alignment vertical="center"/>
    </xf>
    <xf numFmtId="9" fontId="0" fillId="0" borderId="0" xfId="52" applyFont="1" applyAlignment="1">
      <alignment vertical="center"/>
    </xf>
    <xf numFmtId="0" fontId="21" fillId="0" borderId="0" xfId="0" applyFont="1" applyAlignment="1">
      <alignment vertical="center"/>
    </xf>
    <xf numFmtId="173" fontId="22" fillId="0" borderId="11" xfId="47" applyNumberFormat="1" applyFont="1" applyBorder="1" applyAlignment="1">
      <alignment horizontal="center" vertical="center"/>
    </xf>
    <xf numFmtId="173" fontId="22" fillId="0" borderId="12" xfId="47" applyNumberFormat="1" applyFont="1" applyBorder="1" applyAlignment="1">
      <alignment horizontal="center" vertical="center"/>
    </xf>
    <xf numFmtId="173" fontId="22" fillId="0" borderId="13" xfId="47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173" fontId="21" fillId="0" borderId="11" xfId="47" applyNumberFormat="1" applyFont="1" applyBorder="1" applyAlignment="1">
      <alignment horizontal="center" vertical="center"/>
    </xf>
    <xf numFmtId="173" fontId="21" fillId="0" borderId="16" xfId="47" applyNumberFormat="1" applyFont="1" applyBorder="1" applyAlignment="1">
      <alignment horizontal="center" vertical="center"/>
    </xf>
    <xf numFmtId="173" fontId="21" fillId="0" borderId="12" xfId="47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173" fontId="21" fillId="0" borderId="17" xfId="47" applyNumberFormat="1" applyFont="1" applyBorder="1" applyAlignment="1">
      <alignment horizontal="center" vertical="center"/>
    </xf>
    <xf numFmtId="173" fontId="21" fillId="0" borderId="18" xfId="47" applyNumberFormat="1" applyFont="1" applyBorder="1" applyAlignment="1">
      <alignment horizontal="center" vertical="center"/>
    </xf>
    <xf numFmtId="173" fontId="21" fillId="0" borderId="19" xfId="47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3" fontId="21" fillId="0" borderId="20" xfId="47" applyNumberFormat="1" applyFont="1" applyBorder="1" applyAlignment="1">
      <alignment horizontal="center" vertical="center"/>
    </xf>
    <xf numFmtId="173" fontId="21" fillId="0" borderId="21" xfId="47" applyNumberFormat="1" applyFont="1" applyBorder="1" applyAlignment="1">
      <alignment horizontal="center" vertical="center"/>
    </xf>
    <xf numFmtId="173" fontId="21" fillId="0" borderId="22" xfId="47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Percent" xfId="51"/>
    <cellStyle name="Pourcentage 2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7685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8</xdr:col>
      <xdr:colOff>285750</xdr:colOff>
      <xdr:row>16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48672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P32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2.00390625" style="0" bestFit="1" customWidth="1"/>
    <col min="2" max="4" width="12.140625" style="0" bestFit="1" customWidth="1"/>
    <col min="5" max="5" width="8.421875" style="0" bestFit="1" customWidth="1"/>
    <col min="6" max="6" width="2.00390625" style="0" bestFit="1" customWidth="1"/>
    <col min="7" max="8" width="10.421875" style="0" bestFit="1" customWidth="1"/>
    <col min="9" max="9" width="9.421875" style="0" bestFit="1" customWidth="1"/>
    <col min="11" max="11" width="6.7109375" style="0" bestFit="1" customWidth="1"/>
    <col min="12" max="12" width="12.00390625" style="0" bestFit="1" customWidth="1"/>
    <col min="13" max="14" width="9.421875" style="0" bestFit="1" customWidth="1"/>
    <col min="15" max="15" width="10.421875" style="0" bestFit="1" customWidth="1"/>
    <col min="16" max="16" width="13.140625" style="0" bestFit="1" customWidth="1"/>
  </cols>
  <sheetData>
    <row r="20" spans="2:16" ht="12.75">
      <c r="B20" s="1">
        <v>1</v>
      </c>
      <c r="C20" s="1">
        <v>2</v>
      </c>
      <c r="D20" s="1">
        <v>3</v>
      </c>
      <c r="G20" s="1">
        <v>1</v>
      </c>
      <c r="H20" s="1">
        <v>2</v>
      </c>
      <c r="I20" s="1">
        <v>3</v>
      </c>
      <c r="M20" s="8" t="s">
        <v>5</v>
      </c>
      <c r="N20" s="8"/>
      <c r="O20" s="8"/>
      <c r="P20" s="10" t="s">
        <v>9</v>
      </c>
    </row>
    <row r="21" spans="1:16" ht="12.75">
      <c r="A21" s="2">
        <v>1</v>
      </c>
      <c r="B21" s="4">
        <v>8000</v>
      </c>
      <c r="C21" s="4">
        <v>11000</v>
      </c>
      <c r="D21" s="4">
        <v>15000</v>
      </c>
      <c r="F21" s="2">
        <v>1</v>
      </c>
      <c r="G21" s="4">
        <f aca="true" t="shared" si="0" ref="G21:I23">B21/B27</f>
        <v>200</v>
      </c>
      <c r="H21" s="4">
        <f t="shared" si="0"/>
        <v>220</v>
      </c>
      <c r="I21" s="4">
        <f t="shared" si="0"/>
        <v>200</v>
      </c>
      <c r="K21" s="6" t="s">
        <v>0</v>
      </c>
      <c r="L21" s="3">
        <f>SUM(B21:D21)/SUM(B27:D27)</f>
        <v>206.06060606060606</v>
      </c>
      <c r="M21" s="9">
        <f>B27*(G21-$L21)^2</f>
        <v>1469.2378328741972</v>
      </c>
      <c r="N21" s="9">
        <f aca="true" t="shared" si="1" ref="N21:O23">C27*(H21-$L21)^2</f>
        <v>9715.335169880622</v>
      </c>
      <c r="O21" s="9">
        <f t="shared" si="1"/>
        <v>2754.8209366391197</v>
      </c>
      <c r="P21" s="11">
        <f>G27*(L21-L$24)^2</f>
        <v>7632.622521511398</v>
      </c>
    </row>
    <row r="22" spans="1:16" ht="12.75">
      <c r="A22" s="2">
        <v>2</v>
      </c>
      <c r="B22" s="4">
        <v>20000</v>
      </c>
      <c r="C22" s="4">
        <v>24000</v>
      </c>
      <c r="D22" s="4">
        <v>18000</v>
      </c>
      <c r="F22" s="2">
        <v>2</v>
      </c>
      <c r="G22" s="4">
        <f t="shared" si="0"/>
        <v>200</v>
      </c>
      <c r="H22" s="4">
        <f t="shared" si="0"/>
        <v>200</v>
      </c>
      <c r="I22" s="4">
        <f t="shared" si="0"/>
        <v>150</v>
      </c>
      <c r="K22" s="5" t="s">
        <v>1</v>
      </c>
      <c r="L22" s="3">
        <f>SUM(B22:D22)/SUM(B28:D28)</f>
        <v>182.35294117647058</v>
      </c>
      <c r="M22" s="9">
        <f>B28*(G22-$L22)^2</f>
        <v>31141.868512110756</v>
      </c>
      <c r="N22" s="9">
        <f t="shared" si="1"/>
        <v>37370.242214532904</v>
      </c>
      <c r="O22" s="9">
        <f t="shared" si="1"/>
        <v>125605.53633217988</v>
      </c>
      <c r="P22" s="11">
        <f>G28*(L22-L$24)^2</f>
        <v>97180.02097958543</v>
      </c>
    </row>
    <row r="23" spans="1:16" ht="12.75">
      <c r="A23" s="2">
        <v>3</v>
      </c>
      <c r="B23" s="4">
        <v>10000</v>
      </c>
      <c r="C23" s="4">
        <v>15000</v>
      </c>
      <c r="D23" s="4">
        <v>13500</v>
      </c>
      <c r="F23" s="2">
        <v>3</v>
      </c>
      <c r="G23" s="4">
        <f t="shared" si="0"/>
        <v>200</v>
      </c>
      <c r="H23" s="4">
        <f t="shared" si="0"/>
        <v>250</v>
      </c>
      <c r="I23" s="4">
        <f t="shared" si="0"/>
        <v>225</v>
      </c>
      <c r="K23" s="5" t="s">
        <v>2</v>
      </c>
      <c r="L23" s="3">
        <f>SUM(B23:D23)/SUM(B29:D29)</f>
        <v>226.47058823529412</v>
      </c>
      <c r="M23" s="9">
        <f>B29*(G23-$L23)^2</f>
        <v>35034.60207612457</v>
      </c>
      <c r="N23" s="9">
        <f t="shared" si="1"/>
        <v>33217.99307958478</v>
      </c>
      <c r="O23" s="9">
        <f t="shared" si="1"/>
        <v>129.75778546712775</v>
      </c>
      <c r="P23" s="11">
        <f>G29*(L23-L$24)^2</f>
        <v>125877.59218913894</v>
      </c>
    </row>
    <row r="24" spans="11:12" ht="12.75">
      <c r="K24" s="5" t="s">
        <v>7</v>
      </c>
      <c r="L24">
        <f>SUMPRODUCT(G27:G29,L21:L23)/SUM(G27:G29)</f>
        <v>199.25925925925927</v>
      </c>
    </row>
    <row r="26" spans="2:15" ht="12.75">
      <c r="B26" s="1">
        <v>1</v>
      </c>
      <c r="C26" s="1">
        <v>2</v>
      </c>
      <c r="D26" s="1">
        <v>3</v>
      </c>
      <c r="E26" s="1">
        <v>4</v>
      </c>
      <c r="G26" t="s">
        <v>8</v>
      </c>
      <c r="H26" t="s">
        <v>6</v>
      </c>
      <c r="K26" s="12" t="s">
        <v>3</v>
      </c>
      <c r="L26" s="13">
        <f>SUM(M21:O23)/(COUNT(A21:A23)*(COUNT(B20:D20)-1))</f>
        <v>46073.23232323233</v>
      </c>
      <c r="N26" s="12" t="s">
        <v>10</v>
      </c>
      <c r="O26" s="15">
        <f>G27/(G27+$L$26/$L$27)</f>
        <v>0.5412150187341246</v>
      </c>
    </row>
    <row r="27" spans="1:15" ht="12.75">
      <c r="A27" s="2">
        <v>1</v>
      </c>
      <c r="B27" s="4">
        <v>40</v>
      </c>
      <c r="C27" s="4">
        <v>50</v>
      </c>
      <c r="D27" s="4">
        <v>75</v>
      </c>
      <c r="E27" s="4">
        <v>75</v>
      </c>
      <c r="G27" s="7">
        <f>SUM(B27:D27)</f>
        <v>165</v>
      </c>
      <c r="H27" s="7">
        <f>SUM(B27:D27)^2</f>
        <v>27225</v>
      </c>
      <c r="K27" s="12" t="s">
        <v>4</v>
      </c>
      <c r="L27" s="14">
        <f>SUM(B27:D29)/(SUM(B27:D29)^2-SUM(H27:H29))*(SUM(P21:P23)-(COUNT(A27:A29)-1)*L26)</f>
        <v>329.4013577123829</v>
      </c>
      <c r="N27" s="12" t="s">
        <v>11</v>
      </c>
      <c r="O27" s="15">
        <f>G28/(G28+$L$26/$L$27)</f>
        <v>0.7085258333002502</v>
      </c>
    </row>
    <row r="28" spans="1:15" ht="12.75">
      <c r="A28" s="2">
        <v>2</v>
      </c>
      <c r="B28" s="4">
        <v>100</v>
      </c>
      <c r="C28" s="4">
        <v>120</v>
      </c>
      <c r="D28" s="4">
        <v>120</v>
      </c>
      <c r="E28" s="4">
        <v>95</v>
      </c>
      <c r="G28" s="7">
        <f>SUM(B28:D28)</f>
        <v>340</v>
      </c>
      <c r="H28" s="7">
        <f>SUM(B28:D28)^2</f>
        <v>115600</v>
      </c>
      <c r="N28" s="12" t="s">
        <v>12</v>
      </c>
      <c r="O28" s="15">
        <f>G29/(G29+$L$26/$L$27)</f>
        <v>0.5486178907556677</v>
      </c>
    </row>
    <row r="29" spans="1:16" ht="12.75">
      <c r="A29" s="2">
        <v>3</v>
      </c>
      <c r="B29" s="4">
        <v>50</v>
      </c>
      <c r="C29" s="4">
        <v>60</v>
      </c>
      <c r="D29" s="4">
        <v>60</v>
      </c>
      <c r="E29" s="4">
        <v>60</v>
      </c>
      <c r="G29" s="7">
        <f>SUM(B29:D29)</f>
        <v>170</v>
      </c>
      <c r="H29" s="7">
        <f>SUM(B29:D29)^2</f>
        <v>28900</v>
      </c>
      <c r="O29" s="16" t="s">
        <v>16</v>
      </c>
      <c r="P29" s="16" t="s">
        <v>17</v>
      </c>
    </row>
    <row r="30" spans="11:16" ht="12.75">
      <c r="K30" s="12" t="s">
        <v>18</v>
      </c>
      <c r="L30" s="14">
        <f>SUMPRODUCT(O26:O28,L21:L23)/SUM(O26:O28)</f>
        <v>202.94653793095767</v>
      </c>
      <c r="N30" s="17" t="s">
        <v>13</v>
      </c>
      <c r="O30" s="18">
        <f>O26*L21+(1-O26)*$L$30</f>
        <v>204.63191837208467</v>
      </c>
      <c r="P30" s="19">
        <f>O30*E27</f>
        <v>15347.39387790635</v>
      </c>
    </row>
    <row r="31" spans="14:16" ht="12.75">
      <c r="N31" s="17" t="s">
        <v>14</v>
      </c>
      <c r="O31" s="18">
        <f>O27*L22+(1-O27)*$L$30</f>
        <v>188.35544262983538</v>
      </c>
      <c r="P31" s="19">
        <f>O31*E28</f>
        <v>17893.76704983436</v>
      </c>
    </row>
    <row r="32" spans="14:16" ht="12.75">
      <c r="N32" s="17" t="s">
        <v>15</v>
      </c>
      <c r="O32" s="18">
        <f>O28*L23+(1-O28)*$L$30</f>
        <v>215.85225279095295</v>
      </c>
      <c r="P32" s="19">
        <f>O32*E29</f>
        <v>12951.135167457176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0:Q32"/>
  <sheetViews>
    <sheetView zoomScalePageLayoutView="0" workbookViewId="0" topLeftCell="H13">
      <selection activeCell="O30" sqref="O30"/>
    </sheetView>
  </sheetViews>
  <sheetFormatPr defaultColWidth="11.421875" defaultRowHeight="12.75"/>
  <cols>
    <col min="1" max="1" width="2.00390625" style="0" bestFit="1" customWidth="1"/>
    <col min="2" max="4" width="12.140625" style="0" bestFit="1" customWidth="1"/>
    <col min="5" max="5" width="9.421875" style="0" bestFit="1" customWidth="1"/>
    <col min="6" max="6" width="2.00390625" style="0" bestFit="1" customWidth="1"/>
    <col min="7" max="8" width="10.421875" style="0" bestFit="1" customWidth="1"/>
    <col min="9" max="9" width="9.421875" style="0" bestFit="1" customWidth="1"/>
    <col min="11" max="11" width="6.7109375" style="0" bestFit="1" customWidth="1"/>
    <col min="12" max="12" width="12.00390625" style="0" bestFit="1" customWidth="1"/>
    <col min="13" max="14" width="9.421875" style="0" bestFit="1" customWidth="1"/>
    <col min="15" max="15" width="10.421875" style="0" bestFit="1" customWidth="1"/>
    <col min="16" max="16" width="13.140625" style="0" bestFit="1" customWidth="1"/>
  </cols>
  <sheetData>
    <row r="20" spans="2:17" ht="12.75">
      <c r="B20" s="1">
        <v>1</v>
      </c>
      <c r="C20" s="1">
        <v>2</v>
      </c>
      <c r="D20" s="1">
        <v>3</v>
      </c>
      <c r="E20" s="1">
        <v>4</v>
      </c>
      <c r="G20" s="1">
        <v>1</v>
      </c>
      <c r="H20" s="1">
        <v>2</v>
      </c>
      <c r="I20" s="1">
        <v>3</v>
      </c>
      <c r="J20" s="1">
        <v>4</v>
      </c>
      <c r="M20" s="8" t="s">
        <v>5</v>
      </c>
      <c r="N20" s="8"/>
      <c r="O20" s="8"/>
      <c r="P20" s="8"/>
      <c r="Q20" s="10" t="s">
        <v>9</v>
      </c>
    </row>
    <row r="21" spans="1:17" ht="12.75">
      <c r="A21" s="2">
        <v>1</v>
      </c>
      <c r="B21" s="4">
        <v>14</v>
      </c>
      <c r="C21" s="4">
        <v>21</v>
      </c>
      <c r="D21" s="4">
        <v>12</v>
      </c>
      <c r="E21" s="4">
        <v>18</v>
      </c>
      <c r="F21" s="2">
        <v>1</v>
      </c>
      <c r="G21" s="4">
        <f aca="true" t="shared" si="0" ref="G21:J23">B21/B27</f>
        <v>7</v>
      </c>
      <c r="H21" s="4">
        <f t="shared" si="0"/>
        <v>7</v>
      </c>
      <c r="I21" s="4">
        <f t="shared" si="0"/>
        <v>3</v>
      </c>
      <c r="J21" s="4">
        <f t="shared" si="0"/>
        <v>6</v>
      </c>
      <c r="K21" s="6" t="s">
        <v>0</v>
      </c>
      <c r="L21" s="3">
        <f>SUM(B21:E21)/SUM(B27:E27)</f>
        <v>5.416666666666667</v>
      </c>
      <c r="M21" s="9">
        <f>B27*(G21-$L21)^2</f>
        <v>5.013888888888887</v>
      </c>
      <c r="N21" s="9">
        <f aca="true" t="shared" si="1" ref="N21:P23">C27*(H21-$L21)^2</f>
        <v>7.52083333333333</v>
      </c>
      <c r="O21" s="9">
        <f t="shared" si="1"/>
        <v>23.361111111111118</v>
      </c>
      <c r="P21" s="9">
        <f>E27*(J21-$L21)^2</f>
        <v>1.0208333333333324</v>
      </c>
      <c r="Q21" s="11">
        <f>G27*(L21-L$24)^2</f>
        <v>77.76699618453002</v>
      </c>
    </row>
    <row r="22" spans="1:17" ht="12.75">
      <c r="A22" s="2">
        <v>2</v>
      </c>
      <c r="B22" s="4">
        <v>4</v>
      </c>
      <c r="C22" s="20">
        <v>0</v>
      </c>
      <c r="D22" s="4">
        <v>4</v>
      </c>
      <c r="E22" s="4">
        <v>6</v>
      </c>
      <c r="F22" s="2">
        <v>2</v>
      </c>
      <c r="G22" s="4">
        <f t="shared" si="0"/>
        <v>1</v>
      </c>
      <c r="H22" s="4">
        <f t="shared" si="0"/>
        <v>0</v>
      </c>
      <c r="I22" s="4">
        <f t="shared" si="0"/>
        <v>4</v>
      </c>
      <c r="J22" s="4">
        <f t="shared" si="0"/>
        <v>3</v>
      </c>
      <c r="K22" s="5" t="s">
        <v>1</v>
      </c>
      <c r="L22" s="3">
        <f>SUM(B22:E22)/SUM(B28:E28)</f>
        <v>1.5555555555555556</v>
      </c>
      <c r="M22" s="9">
        <f>B28*(G22-$L22)^2</f>
        <v>1.234567901234568</v>
      </c>
      <c r="N22" s="9">
        <f t="shared" si="1"/>
        <v>4.839506172839506</v>
      </c>
      <c r="O22" s="9">
        <f t="shared" si="1"/>
        <v>5.975308641975309</v>
      </c>
      <c r="P22" s="9">
        <f t="shared" si="1"/>
        <v>4.172839506172839</v>
      </c>
      <c r="Q22" s="11">
        <f>G28*(L22-L$24)^2</f>
        <v>15.57278298069141</v>
      </c>
    </row>
    <row r="23" spans="1:17" ht="12.75">
      <c r="A23" s="2">
        <v>3</v>
      </c>
      <c r="B23" s="4">
        <v>3</v>
      </c>
      <c r="C23" s="4">
        <v>0</v>
      </c>
      <c r="D23" s="4">
        <v>1</v>
      </c>
      <c r="E23" s="4">
        <v>6</v>
      </c>
      <c r="F23" s="2">
        <v>3</v>
      </c>
      <c r="G23" s="4">
        <f t="shared" si="0"/>
        <v>1</v>
      </c>
      <c r="H23" s="4">
        <f t="shared" si="0"/>
        <v>0</v>
      </c>
      <c r="I23" s="4">
        <f t="shared" si="0"/>
        <v>1</v>
      </c>
      <c r="J23" s="4">
        <f t="shared" si="0"/>
        <v>2</v>
      </c>
      <c r="K23" s="5" t="s">
        <v>2</v>
      </c>
      <c r="L23" s="3">
        <f>SUM(B23:E23)/SUM(B29:E29)</f>
        <v>1</v>
      </c>
      <c r="M23" s="9">
        <f>B29*(G23-$L23)^2</f>
        <v>0</v>
      </c>
      <c r="N23" s="9">
        <f t="shared" si="1"/>
        <v>3</v>
      </c>
      <c r="O23" s="9">
        <f t="shared" si="1"/>
        <v>0</v>
      </c>
      <c r="P23" s="9">
        <f t="shared" si="1"/>
        <v>3</v>
      </c>
      <c r="Q23" s="11">
        <f>G29*(L23-L$24)^2</f>
        <v>35.005202913631635</v>
      </c>
    </row>
    <row r="24" spans="11:12" ht="12.75">
      <c r="K24" s="5" t="s">
        <v>7</v>
      </c>
      <c r="L24">
        <f>SUMPRODUCT(G27:G29,L21:L23)/SUM(G27:G29)</f>
        <v>2.870967741935484</v>
      </c>
    </row>
    <row r="26" spans="2:15" ht="12.75">
      <c r="B26" s="1">
        <v>1</v>
      </c>
      <c r="C26" s="1">
        <v>2</v>
      </c>
      <c r="D26" s="1">
        <v>3</v>
      </c>
      <c r="E26" s="1">
        <v>4</v>
      </c>
      <c r="G26" t="s">
        <v>8</v>
      </c>
      <c r="H26" t="s">
        <v>6</v>
      </c>
      <c r="K26" s="12" t="s">
        <v>3</v>
      </c>
      <c r="L26" s="21">
        <f>SUM(M21:P23)/(COUNT(A21:A23)*(COUNT(B20:E20)-1))</f>
        <v>6.570987654320989</v>
      </c>
      <c r="N26" s="12" t="s">
        <v>10</v>
      </c>
      <c r="O26" s="15">
        <f>G27/(G27+$L$26/$L$27)</f>
        <v>0.9111474908971791</v>
      </c>
    </row>
    <row r="27" spans="1:15" ht="12.75">
      <c r="A27" s="2">
        <v>1</v>
      </c>
      <c r="B27" s="4">
        <v>2</v>
      </c>
      <c r="C27" s="4">
        <v>3</v>
      </c>
      <c r="D27" s="4">
        <v>4</v>
      </c>
      <c r="E27" s="4">
        <v>3</v>
      </c>
      <c r="G27" s="7">
        <f>SUM(B27:E27)</f>
        <v>12</v>
      </c>
      <c r="H27" s="7">
        <f>SUM(B27:E27)^2</f>
        <v>144</v>
      </c>
      <c r="K27" s="12" t="s">
        <v>4</v>
      </c>
      <c r="L27" s="22">
        <f>SUM(B27:E29)/(SUM(B27:E29)^2-SUM(H27:H29))*(SUM(Q21:Q23)-(COUNT(A27:A29)-1)*L26)</f>
        <v>5.615240896032302</v>
      </c>
      <c r="N27" s="12" t="s">
        <v>11</v>
      </c>
      <c r="O27" s="15">
        <f>G28/(G28+$L$26/$L$27)</f>
        <v>0.8849378416859033</v>
      </c>
    </row>
    <row r="28" spans="1:15" ht="12.75">
      <c r="A28" s="2">
        <v>2</v>
      </c>
      <c r="B28" s="4">
        <v>4</v>
      </c>
      <c r="C28" s="4">
        <v>2</v>
      </c>
      <c r="D28" s="4">
        <v>1</v>
      </c>
      <c r="E28" s="4">
        <v>2</v>
      </c>
      <c r="G28" s="7">
        <f>SUM(B28:E28)</f>
        <v>9</v>
      </c>
      <c r="H28" s="7">
        <f>SUM(B28:E28)^2</f>
        <v>81</v>
      </c>
      <c r="N28" s="12" t="s">
        <v>12</v>
      </c>
      <c r="O28" s="15">
        <f>G29/(G29+$L$26/$L$27)</f>
        <v>0.8952386508228914</v>
      </c>
    </row>
    <row r="29" spans="1:16" ht="12.75">
      <c r="A29" s="2">
        <v>3</v>
      </c>
      <c r="B29" s="4">
        <v>3</v>
      </c>
      <c r="C29" s="4">
        <v>3</v>
      </c>
      <c r="D29" s="4">
        <v>1</v>
      </c>
      <c r="E29" s="4">
        <v>3</v>
      </c>
      <c r="G29" s="7">
        <f>SUM(B29:E29)</f>
        <v>10</v>
      </c>
      <c r="H29" s="7">
        <f>SUM(B29:E29)^2</f>
        <v>100</v>
      </c>
      <c r="O29" s="16" t="s">
        <v>16</v>
      </c>
      <c r="P29" s="16" t="s">
        <v>17</v>
      </c>
    </row>
    <row r="30" spans="11:16" ht="12.75">
      <c r="K30" s="12" t="s">
        <v>18</v>
      </c>
      <c r="L30" s="22">
        <f>SUMPRODUCT(O26:O28,L21:L23)/SUM(O26:O28)</f>
        <v>2.6779350660032706</v>
      </c>
      <c r="N30" s="17" t="s">
        <v>13</v>
      </c>
      <c r="O30" s="23">
        <v>3</v>
      </c>
      <c r="P30" s="24">
        <f>(O26*L21+(1-O26)*L30)*O30</f>
        <v>15.519970476565618</v>
      </c>
    </row>
    <row r="31" spans="14:16" ht="12.75">
      <c r="N31" s="17" t="s">
        <v>14</v>
      </c>
      <c r="O31" s="23"/>
      <c r="P31" s="24">
        <f>O31*E28</f>
        <v>0</v>
      </c>
    </row>
    <row r="32" spans="14:16" ht="12.75">
      <c r="N32" s="17" t="s">
        <v>15</v>
      </c>
      <c r="O32" s="23"/>
      <c r="P32" s="24">
        <f>O32*E29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PageLayoutView="0" workbookViewId="0" topLeftCell="A1">
      <selection activeCell="C19" sqref="C19"/>
    </sheetView>
  </sheetViews>
  <sheetFormatPr defaultColWidth="11.421875" defaultRowHeight="12.75"/>
  <cols>
    <col min="1" max="2" width="11.421875" style="25" customWidth="1"/>
    <col min="3" max="6" width="15.7109375" style="29" customWidth="1"/>
    <col min="7" max="7" width="11.57421875" style="29" bestFit="1" customWidth="1"/>
    <col min="8" max="8" width="12.00390625" style="29" bestFit="1" customWidth="1"/>
    <col min="9" max="9" width="11.57421875" style="29" bestFit="1" customWidth="1"/>
    <col min="10" max="10" width="14.140625" style="29" customWidth="1"/>
    <col min="11" max="16384" width="11.421875" style="25" customWidth="1"/>
  </cols>
  <sheetData>
    <row r="1" spans="3:10" ht="12.75">
      <c r="C1" s="25"/>
      <c r="D1" s="25"/>
      <c r="E1" s="25"/>
      <c r="F1" s="25"/>
      <c r="G1" s="25"/>
      <c r="H1" s="25"/>
      <c r="I1" s="25"/>
      <c r="J1" s="25"/>
    </row>
    <row r="2" spans="3:10" ht="38.25">
      <c r="C2" s="26" t="s">
        <v>19</v>
      </c>
      <c r="D2" s="26" t="s">
        <v>20</v>
      </c>
      <c r="E2" s="26" t="s">
        <v>21</v>
      </c>
      <c r="F2" s="27" t="s">
        <v>22</v>
      </c>
      <c r="G2" s="26" t="s">
        <v>19</v>
      </c>
      <c r="H2" s="26" t="s">
        <v>20</v>
      </c>
      <c r="I2" s="26" t="s">
        <v>21</v>
      </c>
      <c r="J2" s="27" t="s">
        <v>23</v>
      </c>
    </row>
    <row r="3" spans="2:10" ht="12.75">
      <c r="B3" s="25">
        <v>2003</v>
      </c>
      <c r="C3" s="28">
        <f aca="true" t="shared" si="0" ref="C3:D6">C23</f>
        <v>40</v>
      </c>
      <c r="D3" s="28">
        <f t="shared" si="0"/>
        <v>8000</v>
      </c>
      <c r="E3" s="28">
        <f>D3/C3</f>
        <v>200</v>
      </c>
      <c r="F3" s="28">
        <f>(E3-E$7)^2</f>
        <v>156.25</v>
      </c>
      <c r="G3" s="28">
        <f aca="true" t="shared" si="1" ref="G3:H6">E23</f>
        <v>100</v>
      </c>
      <c r="H3" s="28">
        <f t="shared" si="1"/>
        <v>20000</v>
      </c>
      <c r="I3" s="28">
        <f>H3/G3</f>
        <v>200</v>
      </c>
      <c r="J3" s="28">
        <f>(I3-I$7)^2</f>
        <v>142.570728447316</v>
      </c>
    </row>
    <row r="4" spans="2:10" ht="12.75">
      <c r="B4" s="25">
        <v>2004</v>
      </c>
      <c r="C4" s="28">
        <f t="shared" si="0"/>
        <v>50</v>
      </c>
      <c r="D4" s="28">
        <f t="shared" si="0"/>
        <v>11000</v>
      </c>
      <c r="E4" s="28">
        <f>D4/C4</f>
        <v>220</v>
      </c>
      <c r="F4" s="28">
        <f>(E4-E$7)^2</f>
        <v>56.25</v>
      </c>
      <c r="G4" s="28">
        <f t="shared" si="1"/>
        <v>120</v>
      </c>
      <c r="H4" s="28">
        <f t="shared" si="1"/>
        <v>24000</v>
      </c>
      <c r="I4" s="28">
        <f>H4/G4</f>
        <v>200</v>
      </c>
      <c r="J4" s="28">
        <f>(I4-I$7)^2</f>
        <v>142.570728447316</v>
      </c>
    </row>
    <row r="5" spans="2:10" ht="12.75">
      <c r="B5" s="25">
        <v>2005</v>
      </c>
      <c r="C5" s="28">
        <f t="shared" si="0"/>
        <v>70</v>
      </c>
      <c r="D5" s="28">
        <f t="shared" si="0"/>
        <v>15000</v>
      </c>
      <c r="E5" s="28">
        <f>D5/C5</f>
        <v>214.28571428571428</v>
      </c>
      <c r="F5" s="28">
        <f>(E5-E$7)^2</f>
        <v>3.1887755102040525</v>
      </c>
      <c r="G5" s="28">
        <f t="shared" si="1"/>
        <v>115</v>
      </c>
      <c r="H5" s="28">
        <f t="shared" si="1"/>
        <v>19000</v>
      </c>
      <c r="I5" s="28">
        <f>H5/G5</f>
        <v>165.2173913043478</v>
      </c>
      <c r="J5" s="28">
        <f>(I5-I$7)^2</f>
        <v>521.7711347334653</v>
      </c>
    </row>
    <row r="6" spans="2:8" ht="12.75">
      <c r="B6" s="25">
        <v>2006</v>
      </c>
      <c r="C6" s="28">
        <f t="shared" si="0"/>
        <v>75</v>
      </c>
      <c r="D6" s="28">
        <f t="shared" si="0"/>
        <v>0</v>
      </c>
      <c r="E6" s="28"/>
      <c r="F6" s="28"/>
      <c r="G6" s="28">
        <f t="shared" si="1"/>
        <v>95</v>
      </c>
      <c r="H6" s="28">
        <f t="shared" si="1"/>
        <v>0</v>
      </c>
    </row>
    <row r="7" spans="3:11" ht="12.75">
      <c r="C7" s="30">
        <f>SUM(C3:C5)</f>
        <v>160</v>
      </c>
      <c r="E7" s="29">
        <f>SUMPRODUCT(E3:E5,C3:C5)/SUM(C3:C5)</f>
        <v>212.5</v>
      </c>
      <c r="F7" s="30">
        <f>(E7-$K$7)^2</f>
        <v>273.58496581981433</v>
      </c>
      <c r="G7" s="30">
        <f>SUM(G3:G5)</f>
        <v>335</v>
      </c>
      <c r="I7" s="29">
        <f>SUMPRODUCT(I3:I5,G3:G5)/SUM(G3:G5)</f>
        <v>188.0597014925373</v>
      </c>
      <c r="J7" s="30">
        <f>(I7-$K$7)^2</f>
        <v>62.408332590664</v>
      </c>
      <c r="K7" s="31">
        <f>SUM(E7*C7,G7*I7)/(G7+C7)</f>
        <v>195.95959595959596</v>
      </c>
    </row>
    <row r="11" spans="2:3" ht="12.75">
      <c r="B11" s="25" t="s">
        <v>24</v>
      </c>
      <c r="C11" s="29">
        <f>1/4*(SUMPRODUCT(F3:F5,C3:C5)+SUMPRODUCT(G3:G5,J3:J5))</f>
        <v>25163.738759618078</v>
      </c>
    </row>
    <row r="12" spans="2:3" ht="12.75">
      <c r="B12" s="25" t="s">
        <v>25</v>
      </c>
      <c r="C12" s="29">
        <f>(C7+G7)/((C7+G7)^2-C7^2-G7^2)*(C7*F7+G7*J7-C11)</f>
        <v>182.4695928989292</v>
      </c>
    </row>
    <row r="14" spans="2:3" ht="12.75">
      <c r="B14" s="25" t="s">
        <v>10</v>
      </c>
      <c r="C14" s="32">
        <f>C7/(C7+C11/C12)</f>
        <v>0.5370813064683493</v>
      </c>
    </row>
    <row r="15" spans="2:3" ht="12.75">
      <c r="B15" s="25" t="s">
        <v>11</v>
      </c>
      <c r="C15" s="32">
        <f>G7/(G7+C11/C12)</f>
        <v>0.7083853068730341</v>
      </c>
    </row>
    <row r="17" spans="2:4" ht="12.75">
      <c r="B17" s="25" t="s">
        <v>26</v>
      </c>
      <c r="C17" s="29">
        <f>C14*E7+(1-C14)*K7</f>
        <v>204.84313777113053</v>
      </c>
      <c r="D17" s="29">
        <f>C17*C6</f>
        <v>15363.235332834789</v>
      </c>
    </row>
    <row r="18" spans="2:4" ht="12.75">
      <c r="B18" s="25" t="s">
        <v>27</v>
      </c>
      <c r="C18" s="29">
        <f>C15*I7+(1-C15)*K7</f>
        <v>190.36342679328402</v>
      </c>
      <c r="D18" s="29">
        <f>C18*G6</f>
        <v>18084.525545361983</v>
      </c>
    </row>
    <row r="21" spans="2:6" ht="19.5" customHeight="1">
      <c r="B21" s="33"/>
      <c r="C21" s="34" t="s">
        <v>28</v>
      </c>
      <c r="D21" s="35"/>
      <c r="E21" s="36" t="s">
        <v>29</v>
      </c>
      <c r="F21" s="35"/>
    </row>
    <row r="22" spans="2:10" ht="30">
      <c r="B22" s="33"/>
      <c r="C22" s="37" t="s">
        <v>19</v>
      </c>
      <c r="D22" s="38" t="s">
        <v>20</v>
      </c>
      <c r="E22" s="39" t="s">
        <v>19</v>
      </c>
      <c r="F22" s="39" t="s">
        <v>20</v>
      </c>
      <c r="I22" s="26"/>
      <c r="J22" s="27"/>
    </row>
    <row r="23" spans="2:10" ht="19.5" customHeight="1">
      <c r="B23" s="40">
        <v>2003</v>
      </c>
      <c r="C23" s="41">
        <v>40</v>
      </c>
      <c r="D23" s="42">
        <v>8000</v>
      </c>
      <c r="E23" s="43">
        <v>100</v>
      </c>
      <c r="F23" s="43">
        <v>20000</v>
      </c>
      <c r="I23" s="28"/>
      <c r="J23" s="28"/>
    </row>
    <row r="24" spans="2:10" ht="19.5" customHeight="1">
      <c r="B24" s="44">
        <v>2004</v>
      </c>
      <c r="C24" s="45">
        <v>50</v>
      </c>
      <c r="D24" s="46">
        <v>11000</v>
      </c>
      <c r="E24" s="47">
        <v>120</v>
      </c>
      <c r="F24" s="47">
        <v>24000</v>
      </c>
      <c r="I24" s="28"/>
      <c r="J24" s="28"/>
    </row>
    <row r="25" spans="2:10" ht="19.5" customHeight="1">
      <c r="B25" s="44">
        <v>2005</v>
      </c>
      <c r="C25" s="45">
        <v>70</v>
      </c>
      <c r="D25" s="46">
        <v>15000</v>
      </c>
      <c r="E25" s="47">
        <v>115</v>
      </c>
      <c r="F25" s="47">
        <v>19000</v>
      </c>
      <c r="I25" s="28"/>
      <c r="J25" s="28"/>
    </row>
    <row r="26" spans="2:6" ht="19.5" customHeight="1">
      <c r="B26" s="48">
        <v>2006</v>
      </c>
      <c r="C26" s="49">
        <v>75</v>
      </c>
      <c r="D26" s="50"/>
      <c r="E26" s="51">
        <v>95</v>
      </c>
      <c r="F26" s="51"/>
    </row>
  </sheetData>
  <sheetProtection/>
  <mergeCells count="2">
    <mergeCell ref="C21:D21"/>
    <mergeCell ref="E21:F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Pierre Thérond</cp:lastModifiedBy>
  <dcterms:created xsi:type="dcterms:W3CDTF">1996-10-21T11:03:58Z</dcterms:created>
  <dcterms:modified xsi:type="dcterms:W3CDTF">2010-04-22T08:16:06Z</dcterms:modified>
  <cp:category/>
  <cp:version/>
  <cp:contentType/>
  <cp:contentStatus/>
</cp:coreProperties>
</file>