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erreTHEROND\Nextcloud\BOX.SVG-PDT.UCBL\Enseignement\Assurance vie\Examen\2019-2020\"/>
    </mc:Choice>
  </mc:AlternateContent>
  <xr:revisionPtr revIDLastSave="0" documentId="8_{AD3F7671-B8D2-4FD3-ADBF-792DA19B381E}" xr6:coauthVersionLast="46" xr6:coauthVersionMax="46" xr10:uidLastSave="{00000000-0000-0000-0000-000000000000}"/>
  <bookViews>
    <workbookView xWindow="-25320" yWindow="270" windowWidth="25440" windowHeight="15540" xr2:uid="{53622EBD-134D-470C-BA0B-A62EF5DF1AC8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8" i="1" l="1"/>
  <c r="W27" i="1"/>
  <c r="V15" i="1"/>
  <c r="H34" i="1"/>
  <c r="H33" i="1"/>
  <c r="H32" i="1"/>
  <c r="G34" i="1"/>
  <c r="F34" i="1"/>
  <c r="G33" i="1"/>
  <c r="G32" i="1"/>
  <c r="F33" i="1"/>
  <c r="F32" i="1"/>
  <c r="V13" i="1"/>
  <c r="W26" i="1"/>
  <c r="W30" i="1"/>
  <c r="W25" i="1"/>
  <c r="W21" i="1"/>
  <c r="V12" i="1"/>
  <c r="V8" i="1"/>
  <c r="W7" i="1"/>
  <c r="W19" i="1"/>
  <c r="R13" i="1"/>
  <c r="Q13" i="1"/>
  <c r="R7" i="1"/>
  <c r="R8" i="1"/>
  <c r="R28" i="1"/>
  <c r="R27" i="1"/>
  <c r="R26" i="1"/>
  <c r="R25" i="1"/>
  <c r="R24" i="1"/>
  <c r="R19" i="1"/>
  <c r="Q11" i="1"/>
  <c r="M28" i="1"/>
  <c r="L28" i="1"/>
  <c r="K28" i="1"/>
  <c r="J28" i="1"/>
  <c r="I28" i="1"/>
  <c r="H28" i="1"/>
  <c r="G28" i="1"/>
  <c r="F28" i="1"/>
  <c r="E28" i="1"/>
  <c r="D28" i="1"/>
  <c r="M27" i="1"/>
  <c r="L27" i="1"/>
  <c r="K27" i="1"/>
  <c r="J27" i="1"/>
  <c r="I27" i="1"/>
  <c r="H27" i="1"/>
  <c r="G27" i="1"/>
  <c r="F27" i="1"/>
  <c r="E27" i="1"/>
  <c r="D27" i="1"/>
  <c r="L26" i="1"/>
  <c r="K26" i="1"/>
  <c r="J26" i="1"/>
  <c r="I26" i="1"/>
  <c r="H26" i="1"/>
  <c r="G26" i="1"/>
  <c r="F26" i="1"/>
  <c r="E26" i="1"/>
  <c r="D26" i="1"/>
  <c r="M26" i="1"/>
  <c r="M25" i="1"/>
  <c r="E25" i="1"/>
  <c r="F25" i="1" s="1"/>
  <c r="G25" i="1" s="1"/>
  <c r="H25" i="1" s="1"/>
  <c r="I25" i="1" s="1"/>
  <c r="J25" i="1" s="1"/>
  <c r="K25" i="1" s="1"/>
  <c r="L25" i="1" s="1"/>
  <c r="D25" i="1"/>
  <c r="L13" i="1"/>
  <c r="M13" i="1"/>
  <c r="G10" i="1"/>
  <c r="H14" i="1"/>
  <c r="H16" i="1" s="1"/>
  <c r="H7" i="1" s="1"/>
  <c r="H10" i="1" s="1"/>
  <c r="W32" i="1" l="1"/>
  <c r="W8" i="1" s="1"/>
  <c r="W9" i="1"/>
  <c r="W13" i="1" l="1"/>
</calcChain>
</file>

<file path=xl/sharedStrings.xml><?xml version="1.0" encoding="utf-8"?>
<sst xmlns="http://schemas.openxmlformats.org/spreadsheetml/2006/main" count="97" uniqueCount="45">
  <si>
    <t>Actif</t>
  </si>
  <si>
    <t>Passif</t>
  </si>
  <si>
    <t>Capital</t>
  </si>
  <si>
    <t>Obligations</t>
  </si>
  <si>
    <t>Actions</t>
  </si>
  <si>
    <t>OPCVM</t>
  </si>
  <si>
    <t>Résultat</t>
  </si>
  <si>
    <t>BQ</t>
  </si>
  <si>
    <t>Dividendes OPCVM</t>
  </si>
  <si>
    <t>Dividendes actions</t>
  </si>
  <si>
    <t>Coupons</t>
  </si>
  <si>
    <t>Variations de S/D</t>
  </si>
  <si>
    <t>Bilan au 31/12/N</t>
  </si>
  <si>
    <t>Bilan au 01/01/N</t>
  </si>
  <si>
    <t>Bilan au 01/01/N+1</t>
  </si>
  <si>
    <t>PM</t>
  </si>
  <si>
    <t>ZC</t>
  </si>
  <si>
    <t>Bilan au 31/12/N+1</t>
  </si>
  <si>
    <t>ZC - val. Acq.</t>
  </si>
  <si>
    <t>ZC - S/D</t>
  </si>
  <si>
    <t>S/D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</si>
  <si>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 xml:space="preserve"> S/D</t>
    </r>
  </si>
  <si>
    <t>Variations de S/D obli</t>
  </si>
  <si>
    <t>Coupons ZC</t>
  </si>
  <si>
    <t>Variations de S/D du ZC</t>
  </si>
  <si>
    <t>produits financiers</t>
  </si>
  <si>
    <t>Taux de rendement comptable</t>
  </si>
  <si>
    <t>PB financière</t>
  </si>
  <si>
    <t>Bilan au 31/12/N+2</t>
  </si>
  <si>
    <t>Report</t>
  </si>
  <si>
    <t>PDD action</t>
  </si>
  <si>
    <t>Dotation PDD</t>
  </si>
  <si>
    <t>PRE</t>
  </si>
  <si>
    <t>R343-10</t>
  </si>
  <si>
    <t>action</t>
  </si>
  <si>
    <t>Valeur achat</t>
  </si>
  <si>
    <t>PDD en N+2</t>
  </si>
  <si>
    <t>VNC en N+2</t>
  </si>
  <si>
    <t>VM en n+2</t>
  </si>
  <si>
    <t xml:space="preserve">Moins-value latente </t>
  </si>
  <si>
    <t>=&gt; PRE =5</t>
  </si>
  <si>
    <t>PB technique</t>
  </si>
  <si>
    <t>PB totale</t>
  </si>
  <si>
    <t xml:space="preserve">Question 5 : </t>
  </si>
  <si>
    <t>Résultat financier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</si>
</sst>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-* #,##0_-;\-* #,##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Continuous"/>
    </xf>
    <xf numFmtId="43" fontId="0" fillId="0" borderId="0" xfId="1" applyFont="1"/>
    <xf numFmtId="0" fontId="5" fillId="0" borderId="0" xfId="0" applyFont="1"/>
    <xf numFmtId="166" fontId="0" fillId="0" borderId="0" xfId="1" applyNumberFormat="1" applyFont="1"/>
    <xf numFmtId="166" fontId="0" fillId="0" borderId="0" xfId="0" applyNumberFormat="1"/>
    <xf numFmtId="10" fontId="0" fillId="0" borderId="0" xfId="2" applyNumberFormat="1" applyFont="1"/>
    <xf numFmtId="0" fontId="2" fillId="0" borderId="0" xfId="0" applyFont="1" applyAlignment="1">
      <alignment horizontal="right"/>
    </xf>
    <xf numFmtId="0" fontId="0" fillId="0" borderId="0" xfId="0" quotePrefix="1"/>
    <xf numFmtId="43" fontId="3" fillId="0" borderId="0" xfId="1" applyFont="1"/>
    <xf numFmtId="43" fontId="2" fillId="0" borderId="0" xfId="1" applyFont="1" applyAlignment="1">
      <alignment horizontal="right"/>
    </xf>
    <xf numFmtId="43" fontId="0" fillId="0" borderId="0" xfId="0" applyNumberFormat="1" applyAlignment="1">
      <alignment horizontal="right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16</xdr:row>
      <xdr:rowOff>25400</xdr:rowOff>
    </xdr:from>
    <xdr:to>
      <xdr:col>8</xdr:col>
      <xdr:colOff>407635</xdr:colOff>
      <xdr:row>22</xdr:row>
      <xdr:rowOff>76200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22F3C2A-9999-4AB1-9425-9C30159DE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921000"/>
          <a:ext cx="5462235" cy="1136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F9DE7-3F6D-497A-8059-FDCC088F119E}">
  <dimension ref="A3:X34"/>
  <sheetViews>
    <sheetView tabSelected="1" topLeftCell="E1" workbookViewId="0">
      <selection activeCell="W29" sqref="W29"/>
    </sheetView>
  </sheetViews>
  <sheetFormatPr baseColWidth="10" defaultRowHeight="14.5"/>
  <cols>
    <col min="5" max="5" width="5.6328125" customWidth="1"/>
    <col min="10" max="10" width="5.6328125" customWidth="1"/>
    <col min="15" max="15" width="5.6328125" customWidth="1"/>
  </cols>
  <sheetData>
    <row r="3" spans="1:24">
      <c r="A3" s="5" t="s">
        <v>13</v>
      </c>
      <c r="B3" s="5"/>
      <c r="C3" s="5"/>
      <c r="D3" s="5"/>
      <c r="F3" s="5" t="s">
        <v>12</v>
      </c>
      <c r="G3" s="5"/>
      <c r="H3" s="5"/>
      <c r="I3" s="5"/>
      <c r="K3" s="5" t="s">
        <v>14</v>
      </c>
      <c r="L3" s="5"/>
      <c r="M3" s="5"/>
      <c r="N3" s="5"/>
      <c r="P3" s="5" t="s">
        <v>17</v>
      </c>
      <c r="Q3" s="5"/>
      <c r="R3" s="5"/>
      <c r="S3" s="5"/>
      <c r="U3" s="5" t="s">
        <v>28</v>
      </c>
      <c r="V3" s="5"/>
      <c r="W3" s="5"/>
      <c r="X3" s="5"/>
    </row>
    <row r="5" spans="1:24" s="1" customFormat="1">
      <c r="B5" s="1" t="s">
        <v>0</v>
      </c>
      <c r="C5" s="1" t="s">
        <v>1</v>
      </c>
      <c r="G5" s="1" t="s">
        <v>0</v>
      </c>
      <c r="H5" s="1" t="s">
        <v>1</v>
      </c>
      <c r="L5" s="1" t="s">
        <v>0</v>
      </c>
      <c r="M5" s="1" t="s">
        <v>1</v>
      </c>
      <c r="Q5" s="1" t="s">
        <v>0</v>
      </c>
      <c r="R5" s="1" t="s">
        <v>1</v>
      </c>
      <c r="V5" s="1" t="s">
        <v>0</v>
      </c>
      <c r="W5" s="1" t="s">
        <v>1</v>
      </c>
    </row>
    <row r="6" spans="1:24">
      <c r="A6" t="s">
        <v>3</v>
      </c>
      <c r="B6">
        <v>600</v>
      </c>
      <c r="C6">
        <v>1000</v>
      </c>
      <c r="D6" t="s">
        <v>2</v>
      </c>
      <c r="F6" t="s">
        <v>3</v>
      </c>
      <c r="G6">
        <v>600</v>
      </c>
      <c r="H6">
        <v>1000</v>
      </c>
      <c r="I6" t="s">
        <v>2</v>
      </c>
      <c r="K6" t="s">
        <v>3</v>
      </c>
      <c r="L6">
        <v>600</v>
      </c>
      <c r="M6">
        <v>1000</v>
      </c>
      <c r="N6" t="s">
        <v>2</v>
      </c>
      <c r="P6" t="s">
        <v>3</v>
      </c>
      <c r="Q6">
        <v>600</v>
      </c>
      <c r="R6">
        <v>1000</v>
      </c>
      <c r="S6" t="s">
        <v>2</v>
      </c>
      <c r="U6" t="s">
        <v>3</v>
      </c>
      <c r="V6" s="6">
        <v>600</v>
      </c>
      <c r="W6" s="6">
        <v>1000</v>
      </c>
      <c r="X6" t="s">
        <v>2</v>
      </c>
    </row>
    <row r="7" spans="1:24">
      <c r="A7" t="s">
        <v>4</v>
      </c>
      <c r="B7">
        <v>100</v>
      </c>
      <c r="F7" t="s">
        <v>4</v>
      </c>
      <c r="G7">
        <v>100</v>
      </c>
      <c r="H7">
        <f>H16</f>
        <v>30</v>
      </c>
      <c r="I7" t="s">
        <v>6</v>
      </c>
      <c r="K7" t="s">
        <v>4</v>
      </c>
      <c r="L7">
        <v>100</v>
      </c>
      <c r="N7" t="s">
        <v>6</v>
      </c>
      <c r="P7" t="s">
        <v>4</v>
      </c>
      <c r="Q7">
        <v>100</v>
      </c>
      <c r="R7">
        <f>R28</f>
        <v>73.600000000000023</v>
      </c>
      <c r="S7" t="s">
        <v>6</v>
      </c>
      <c r="U7" t="s">
        <v>4</v>
      </c>
      <c r="V7" s="6">
        <v>100</v>
      </c>
      <c r="W7" s="6">
        <f>R7</f>
        <v>73.600000000000023</v>
      </c>
      <c r="X7" t="s">
        <v>29</v>
      </c>
    </row>
    <row r="8" spans="1:24">
      <c r="A8" t="s">
        <v>5</v>
      </c>
      <c r="B8">
        <v>300</v>
      </c>
      <c r="F8" t="s">
        <v>5</v>
      </c>
      <c r="G8">
        <v>300</v>
      </c>
      <c r="K8" t="s">
        <v>5</v>
      </c>
      <c r="L8">
        <v>300</v>
      </c>
      <c r="M8">
        <v>4000</v>
      </c>
      <c r="N8" t="s">
        <v>15</v>
      </c>
      <c r="P8" t="s">
        <v>5</v>
      </c>
      <c r="Q8">
        <v>300</v>
      </c>
      <c r="R8">
        <f>M8-R27</f>
        <v>4156.3999999999996</v>
      </c>
      <c r="S8" t="s">
        <v>15</v>
      </c>
      <c r="U8" t="s">
        <v>30</v>
      </c>
      <c r="V8" s="6">
        <f>-25</f>
        <v>-25</v>
      </c>
      <c r="W8" s="6">
        <f>W32</f>
        <v>69.76441682600381</v>
      </c>
      <c r="X8" t="s">
        <v>6</v>
      </c>
    </row>
    <row r="9" spans="1:24">
      <c r="F9" t="s">
        <v>7</v>
      </c>
      <c r="G9">
        <v>30</v>
      </c>
      <c r="K9" t="s">
        <v>7</v>
      </c>
      <c r="L9">
        <v>0</v>
      </c>
      <c r="P9" t="s">
        <v>7</v>
      </c>
      <c r="Q9">
        <v>30</v>
      </c>
      <c r="U9" t="s">
        <v>5</v>
      </c>
      <c r="V9" s="6">
        <v>300</v>
      </c>
      <c r="W9" s="6">
        <f>R8-W30</f>
        <v>4296.6355831739957</v>
      </c>
      <c r="X9" t="s">
        <v>15</v>
      </c>
    </row>
    <row r="10" spans="1:24">
      <c r="G10" s="3">
        <f>SUM(G6:G9)</f>
        <v>1030</v>
      </c>
      <c r="H10" s="3">
        <f>SUM(H6:H9)</f>
        <v>1030</v>
      </c>
      <c r="K10" t="s">
        <v>16</v>
      </c>
      <c r="L10">
        <v>4000</v>
      </c>
      <c r="P10" t="s">
        <v>18</v>
      </c>
      <c r="Q10">
        <v>4000</v>
      </c>
      <c r="U10" t="s">
        <v>7</v>
      </c>
      <c r="V10" s="6">
        <v>60</v>
      </c>
      <c r="W10" s="6">
        <v>5</v>
      </c>
      <c r="X10" t="s">
        <v>32</v>
      </c>
    </row>
    <row r="11" spans="1:24">
      <c r="H11" s="4" t="s">
        <v>6</v>
      </c>
      <c r="M11" s="4"/>
      <c r="P11" t="s">
        <v>19</v>
      </c>
      <c r="Q11" s="9">
        <f>D27</f>
        <v>200</v>
      </c>
      <c r="R11" s="4"/>
      <c r="U11" t="s">
        <v>18</v>
      </c>
      <c r="V11" s="6">
        <v>4000</v>
      </c>
      <c r="W11" s="13"/>
    </row>
    <row r="12" spans="1:24">
      <c r="G12" s="2" t="s">
        <v>8</v>
      </c>
      <c r="H12">
        <v>6</v>
      </c>
      <c r="L12" s="2"/>
      <c r="Q12" s="2"/>
      <c r="U12" t="s">
        <v>19</v>
      </c>
      <c r="V12" s="6">
        <f>E27</f>
        <v>410</v>
      </c>
      <c r="W12" s="6"/>
    </row>
    <row r="13" spans="1:24">
      <c r="G13" s="2" t="s">
        <v>9</v>
      </c>
      <c r="H13">
        <v>0</v>
      </c>
      <c r="L13" s="3">
        <f>SUM(L6:L10)</f>
        <v>5000</v>
      </c>
      <c r="M13" s="3">
        <f>SUM(M6:M9)</f>
        <v>5000</v>
      </c>
      <c r="Q13" s="11">
        <f>SUM(Q6:Q11)</f>
        <v>5230</v>
      </c>
      <c r="R13" s="11">
        <f>SUM(R6:R11)</f>
        <v>5230</v>
      </c>
      <c r="V13" s="14">
        <f>SUM(V6:V12)</f>
        <v>5445</v>
      </c>
      <c r="W13" s="14">
        <f>SUM(W6:W12)</f>
        <v>5444.9999999999991</v>
      </c>
    </row>
    <row r="14" spans="1:24">
      <c r="G14" s="2" t="s">
        <v>10</v>
      </c>
      <c r="H14">
        <f>6*4%*100</f>
        <v>24</v>
      </c>
      <c r="L14" s="2"/>
      <c r="Q14" s="2"/>
      <c r="V14" s="2"/>
    </row>
    <row r="15" spans="1:24">
      <c r="G15" s="2" t="s">
        <v>11</v>
      </c>
      <c r="H15">
        <v>0</v>
      </c>
      <c r="L15" s="2"/>
      <c r="Q15" s="2"/>
      <c r="U15" t="s">
        <v>43</v>
      </c>
      <c r="V15" s="15">
        <f>SUM(V6:V9,V11:V12)</f>
        <v>5385</v>
      </c>
    </row>
    <row r="16" spans="1:24">
      <c r="G16" s="2"/>
      <c r="H16" s="3">
        <f>SUM(H12:H15)</f>
        <v>30</v>
      </c>
      <c r="Q16" s="3"/>
      <c r="R16" s="3"/>
      <c r="V16" s="3"/>
      <c r="W16" s="3"/>
    </row>
    <row r="17" spans="2:23">
      <c r="G17" s="2"/>
      <c r="L17" s="2"/>
      <c r="Q17" s="2"/>
      <c r="V17" s="2"/>
    </row>
    <row r="18" spans="2:23">
      <c r="G18" s="2"/>
      <c r="L18" s="2"/>
      <c r="Q18" s="2"/>
      <c r="R18" s="4" t="s">
        <v>6</v>
      </c>
      <c r="V18" s="2"/>
      <c r="W18" s="4" t="s">
        <v>6</v>
      </c>
    </row>
    <row r="19" spans="2:23">
      <c r="G19" s="2"/>
      <c r="L19" s="2"/>
      <c r="Q19" s="2" t="s">
        <v>8</v>
      </c>
      <c r="R19">
        <f>6</f>
        <v>6</v>
      </c>
      <c r="V19" s="2" t="s">
        <v>8</v>
      </c>
      <c r="W19">
        <f>6</f>
        <v>6</v>
      </c>
    </row>
    <row r="20" spans="2:23">
      <c r="G20" s="2"/>
      <c r="L20" s="2"/>
      <c r="Q20" s="2" t="s">
        <v>9</v>
      </c>
      <c r="R20">
        <v>0</v>
      </c>
      <c r="V20" s="2" t="s">
        <v>9</v>
      </c>
      <c r="W20">
        <v>0</v>
      </c>
    </row>
    <row r="21" spans="2:23">
      <c r="Q21" s="2" t="s">
        <v>10</v>
      </c>
      <c r="R21">
        <v>24</v>
      </c>
      <c r="V21" t="s">
        <v>31</v>
      </c>
      <c r="W21">
        <f>V8</f>
        <v>-25</v>
      </c>
    </row>
    <row r="22" spans="2:23">
      <c r="Q22" s="2" t="s">
        <v>22</v>
      </c>
      <c r="R22">
        <v>0</v>
      </c>
      <c r="V22" s="2" t="s">
        <v>10</v>
      </c>
      <c r="W22">
        <v>24</v>
      </c>
    </row>
    <row r="23" spans="2:23">
      <c r="Q23" s="2" t="s">
        <v>23</v>
      </c>
      <c r="R23">
        <v>0</v>
      </c>
      <c r="V23" s="2" t="s">
        <v>22</v>
      </c>
      <c r="W23">
        <v>0</v>
      </c>
    </row>
    <row r="24" spans="2:23">
      <c r="Q24" s="2" t="s">
        <v>24</v>
      </c>
      <c r="R24" s="9">
        <f>D28</f>
        <v>200</v>
      </c>
      <c r="V24" s="2" t="s">
        <v>23</v>
      </c>
      <c r="W24">
        <v>0</v>
      </c>
    </row>
    <row r="25" spans="2:23">
      <c r="C25">
        <v>0</v>
      </c>
      <c r="D25">
        <f>C25+1</f>
        <v>1</v>
      </c>
      <c r="E25">
        <f t="shared" ref="E25:M25" si="0">D25+1</f>
        <v>2</v>
      </c>
      <c r="F25">
        <f t="shared" si="0"/>
        <v>3</v>
      </c>
      <c r="G25">
        <f t="shared" si="0"/>
        <v>4</v>
      </c>
      <c r="H25">
        <f t="shared" si="0"/>
        <v>5</v>
      </c>
      <c r="I25">
        <f t="shared" si="0"/>
        <v>6</v>
      </c>
      <c r="J25">
        <f t="shared" si="0"/>
        <v>7</v>
      </c>
      <c r="K25">
        <f t="shared" si="0"/>
        <v>8</v>
      </c>
      <c r="L25">
        <f t="shared" si="0"/>
        <v>9</v>
      </c>
      <c r="M25">
        <f t="shared" si="0"/>
        <v>10</v>
      </c>
      <c r="Q25" s="2" t="s">
        <v>25</v>
      </c>
      <c r="R25" s="3">
        <f>SUM(R19:R24)</f>
        <v>230</v>
      </c>
      <c r="V25" s="2" t="s">
        <v>24</v>
      </c>
      <c r="W25" s="9">
        <f>E28</f>
        <v>210</v>
      </c>
    </row>
    <row r="26" spans="2:23">
      <c r="B26" t="s">
        <v>16</v>
      </c>
      <c r="C26" s="6">
        <v>4000</v>
      </c>
      <c r="D26" s="8">
        <f t="shared" ref="D26:L26" si="1">4000*(1+5%)^D25</f>
        <v>4200</v>
      </c>
      <c r="E26" s="8">
        <f t="shared" si="1"/>
        <v>4410</v>
      </c>
      <c r="F26" s="8">
        <f t="shared" si="1"/>
        <v>4630.5000000000009</v>
      </c>
      <c r="G26" s="8">
        <f t="shared" si="1"/>
        <v>4862.0249999999996</v>
      </c>
      <c r="H26" s="8">
        <f t="shared" si="1"/>
        <v>5105.1262500000003</v>
      </c>
      <c r="I26" s="8">
        <f t="shared" si="1"/>
        <v>5360.3825624999999</v>
      </c>
      <c r="J26" s="8">
        <f t="shared" si="1"/>
        <v>5628.4016906250008</v>
      </c>
      <c r="K26" s="8">
        <f t="shared" si="1"/>
        <v>5909.8217751562506</v>
      </c>
      <c r="L26" s="8">
        <f t="shared" si="1"/>
        <v>6205.3128639140632</v>
      </c>
      <c r="M26" s="8">
        <f>4000*(1+5%)^M25</f>
        <v>6515.5785071097662</v>
      </c>
      <c r="Q26" s="2" t="s">
        <v>26</v>
      </c>
      <c r="R26" s="10">
        <f>R25/SUM(L6:L10)</f>
        <v>4.5999999999999999E-2</v>
      </c>
      <c r="V26" s="2" t="s">
        <v>44</v>
      </c>
      <c r="W26" s="3">
        <f>SUM(W19:W25)</f>
        <v>215</v>
      </c>
    </row>
    <row r="27" spans="2:23">
      <c r="B27" t="s">
        <v>20</v>
      </c>
      <c r="D27" s="9">
        <f>D26-$C$26</f>
        <v>200</v>
      </c>
      <c r="E27" s="9">
        <f t="shared" ref="E27:M27" si="2">E26-$C$26</f>
        <v>410</v>
      </c>
      <c r="F27" s="9">
        <f t="shared" si="2"/>
        <v>630.50000000000091</v>
      </c>
      <c r="G27" s="9">
        <f t="shared" si="2"/>
        <v>862.02499999999964</v>
      </c>
      <c r="H27" s="9">
        <f t="shared" si="2"/>
        <v>1105.1262500000003</v>
      </c>
      <c r="I27" s="9">
        <f t="shared" si="2"/>
        <v>1360.3825624999999</v>
      </c>
      <c r="J27" s="9">
        <f t="shared" si="2"/>
        <v>1628.4016906250008</v>
      </c>
      <c r="K27" s="9">
        <f t="shared" si="2"/>
        <v>1909.8217751562506</v>
      </c>
      <c r="L27" s="9">
        <f t="shared" si="2"/>
        <v>2205.3128639140632</v>
      </c>
      <c r="M27" s="9">
        <f t="shared" si="2"/>
        <v>2515.5785071097662</v>
      </c>
      <c r="Q27" s="2" t="s">
        <v>27</v>
      </c>
      <c r="R27">
        <f>-R26*85%*M8</f>
        <v>-156.39999999999998</v>
      </c>
      <c r="V27" s="2" t="s">
        <v>26</v>
      </c>
      <c r="W27" s="10">
        <f>W26/SUM(Q6:Q11)</f>
        <v>4.1108986615678779E-2</v>
      </c>
    </row>
    <row r="28" spans="2:23">
      <c r="B28" s="7" t="s">
        <v>21</v>
      </c>
      <c r="D28" s="9">
        <f>D27-C27</f>
        <v>200</v>
      </c>
      <c r="E28" s="9">
        <f t="shared" ref="E28:M28" si="3">E27-D27</f>
        <v>210</v>
      </c>
      <c r="F28" s="9">
        <f t="shared" si="3"/>
        <v>220.50000000000091</v>
      </c>
      <c r="G28" s="9">
        <f t="shared" si="3"/>
        <v>231.52499999999873</v>
      </c>
      <c r="H28" s="9">
        <f t="shared" si="3"/>
        <v>243.10125000000062</v>
      </c>
      <c r="I28" s="9">
        <f t="shared" si="3"/>
        <v>255.25631249999969</v>
      </c>
      <c r="J28" s="9">
        <f t="shared" si="3"/>
        <v>268.01912812500086</v>
      </c>
      <c r="K28" s="9">
        <f t="shared" si="3"/>
        <v>281.42008453124981</v>
      </c>
      <c r="L28" s="9">
        <f t="shared" si="3"/>
        <v>295.49108875781258</v>
      </c>
      <c r="M28" s="9">
        <f t="shared" si="3"/>
        <v>310.26564319570298</v>
      </c>
      <c r="Q28" s="11" t="s">
        <v>6</v>
      </c>
      <c r="R28" s="3">
        <f>R25+R27</f>
        <v>73.600000000000023</v>
      </c>
      <c r="V28" s="2" t="s">
        <v>27</v>
      </c>
      <c r="W28">
        <f>-W27*85%*R8</f>
        <v>-145.23558317399619</v>
      </c>
    </row>
    <row r="29" spans="2:23">
      <c r="V29" s="2" t="s">
        <v>41</v>
      </c>
      <c r="W29">
        <v>5</v>
      </c>
    </row>
    <row r="30" spans="2:23">
      <c r="V30" s="11" t="s">
        <v>42</v>
      </c>
      <c r="W30" s="3">
        <f>SUM(W28:W29)</f>
        <v>-140.23558317399619</v>
      </c>
    </row>
    <row r="31" spans="2:23">
      <c r="B31" s="4" t="s">
        <v>33</v>
      </c>
      <c r="C31" t="s">
        <v>35</v>
      </c>
      <c r="D31" t="s">
        <v>36</v>
      </c>
      <c r="F31" t="s">
        <v>37</v>
      </c>
      <c r="G31" t="s">
        <v>38</v>
      </c>
      <c r="H31" t="s">
        <v>39</v>
      </c>
    </row>
    <row r="32" spans="2:23">
      <c r="B32" t="s">
        <v>34</v>
      </c>
      <c r="C32">
        <v>100</v>
      </c>
      <c r="D32">
        <v>-25</v>
      </c>
      <c r="F32">
        <f>C32+D32</f>
        <v>75</v>
      </c>
      <c r="G32">
        <f>75</f>
        <v>75</v>
      </c>
      <c r="H32">
        <f>F32-G32</f>
        <v>0</v>
      </c>
      <c r="V32" s="11" t="s">
        <v>6</v>
      </c>
      <c r="W32" s="3">
        <f>W26+W30-W29</f>
        <v>69.76441682600381</v>
      </c>
    </row>
    <row r="33" spans="2:9">
      <c r="B33" t="s">
        <v>5</v>
      </c>
      <c r="C33">
        <v>300</v>
      </c>
      <c r="D33">
        <v>0</v>
      </c>
      <c r="F33">
        <f t="shared" ref="F33" si="4">C33+D33</f>
        <v>300</v>
      </c>
      <c r="G33">
        <f>3*95</f>
        <v>285</v>
      </c>
      <c r="H33">
        <f t="shared" ref="H33" si="5">F33-G33</f>
        <v>15</v>
      </c>
    </row>
    <row r="34" spans="2:9">
      <c r="F34" s="3">
        <f>SUM(F32:F33)</f>
        <v>375</v>
      </c>
      <c r="G34" s="3">
        <f>SUM(G32:G33)</f>
        <v>360</v>
      </c>
      <c r="H34" s="3">
        <f>SUM(H32:H33)</f>
        <v>15</v>
      </c>
      <c r="I34" s="12" t="s">
        <v>40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THEROND</dc:creator>
  <cp:lastModifiedBy>Pierre THEROND</cp:lastModifiedBy>
  <dcterms:created xsi:type="dcterms:W3CDTF">2021-04-16T07:10:23Z</dcterms:created>
  <dcterms:modified xsi:type="dcterms:W3CDTF">2021-04-16T08:18:31Z</dcterms:modified>
</cp:coreProperties>
</file>